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ownload\"/>
    </mc:Choice>
  </mc:AlternateContent>
  <xr:revisionPtr revIDLastSave="0" documentId="13_ncr:1_{8D7976E2-DC67-40D2-897C-E71047985857}" xr6:coauthVersionLast="47" xr6:coauthVersionMax="47" xr10:uidLastSave="{00000000-0000-0000-0000-000000000000}"/>
  <bookViews>
    <workbookView xWindow="-120" yWindow="-120" windowWidth="29040" windowHeight="15840" activeTab="1" xr2:uid="{C5F29161-6789-46B2-B494-3DE886F38F38}"/>
  </bookViews>
  <sheets>
    <sheet name="Słuchawki" sheetId="2" r:id="rId1"/>
    <sheet name="Kosz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6" i="1" l="1"/>
  <c r="Q15" i="1"/>
  <c r="Q3" i="1"/>
  <c r="Q4" i="1"/>
  <c r="Q5" i="1"/>
  <c r="Q6" i="1"/>
  <c r="Q7" i="1"/>
  <c r="Q8" i="1"/>
  <c r="Q9" i="1"/>
  <c r="Q10" i="1"/>
  <c r="Q11" i="1"/>
  <c r="Q12" i="1"/>
  <c r="Q13" i="1"/>
  <c r="Q14" i="1"/>
  <c r="Q16" i="1"/>
  <c r="Q17" i="1"/>
  <c r="Q2" i="1"/>
  <c r="R6" i="1"/>
  <c r="P6" i="1"/>
  <c r="J6" i="1"/>
  <c r="F6" i="1"/>
  <c r="R13" i="1"/>
  <c r="P13" i="1"/>
  <c r="J13" i="1"/>
  <c r="F13" i="1"/>
  <c r="F12" i="1"/>
  <c r="R10" i="1"/>
  <c r="P10" i="1"/>
  <c r="J10" i="1"/>
  <c r="F10" i="1"/>
  <c r="R3" i="1"/>
  <c r="P3" i="1"/>
  <c r="F3" i="1"/>
  <c r="J3" i="1"/>
  <c r="R9" i="1"/>
  <c r="P9" i="1"/>
  <c r="J9" i="1"/>
  <c r="F9" i="1"/>
  <c r="R5" i="1"/>
  <c r="P5" i="1"/>
  <c r="J5" i="1"/>
  <c r="F5" i="1"/>
  <c r="P14" i="1"/>
  <c r="P8" i="1"/>
  <c r="P7" i="1"/>
  <c r="P4" i="1"/>
  <c r="R7" i="1"/>
  <c r="J7" i="1"/>
  <c r="F7" i="1"/>
  <c r="O16" i="1"/>
  <c r="O15" i="1"/>
  <c r="O14" i="1"/>
  <c r="O12" i="1"/>
  <c r="O10" i="1"/>
  <c r="O9" i="1"/>
  <c r="O8" i="1"/>
  <c r="O7" i="1"/>
  <c r="O6" i="1"/>
  <c r="O5" i="1"/>
  <c r="O4" i="1"/>
  <c r="O3" i="1"/>
  <c r="O2" i="1"/>
  <c r="R4" i="1"/>
  <c r="R8" i="1"/>
  <c r="R14" i="1"/>
  <c r="K16" i="1"/>
  <c r="K15" i="1"/>
  <c r="K14" i="1"/>
  <c r="K12" i="1"/>
  <c r="K10" i="1"/>
  <c r="K9" i="1"/>
  <c r="K8" i="1"/>
  <c r="K7" i="1"/>
  <c r="K6" i="1"/>
  <c r="K5" i="1"/>
  <c r="K4" i="1"/>
  <c r="K3" i="1"/>
  <c r="K2" i="1"/>
  <c r="G12" i="1"/>
  <c r="G16" i="1"/>
  <c r="G15" i="1"/>
  <c r="G14" i="1"/>
  <c r="G10" i="1"/>
  <c r="G9" i="1"/>
  <c r="G3" i="1"/>
  <c r="G6" i="1"/>
  <c r="G7" i="1"/>
  <c r="G2" i="1"/>
  <c r="C19" i="2"/>
  <c r="M22" i="1"/>
  <c r="N22" i="1"/>
  <c r="G8" i="1"/>
  <c r="G5" i="1"/>
  <c r="G4" i="1"/>
  <c r="J14" i="1"/>
  <c r="J8" i="1"/>
  <c r="J4" i="1"/>
  <c r="F14" i="1"/>
  <c r="F8" i="1"/>
  <c r="F4" i="1"/>
  <c r="L15" i="1"/>
  <c r="L12" i="1"/>
  <c r="L6" i="1"/>
  <c r="L16" i="1"/>
  <c r="L8" i="1"/>
  <c r="L4" i="1"/>
  <c r="L3" i="1"/>
  <c r="L2" i="1"/>
  <c r="I15" i="1"/>
  <c r="I3" i="1"/>
  <c r="I17" i="1"/>
  <c r="I4" i="1"/>
  <c r="I5" i="1"/>
  <c r="I6" i="1"/>
  <c r="I7" i="1"/>
  <c r="I8" i="1"/>
  <c r="I9" i="1"/>
  <c r="I10" i="1"/>
  <c r="I11" i="1"/>
  <c r="I12" i="1"/>
  <c r="I13" i="1"/>
  <c r="I14" i="1"/>
  <c r="I16" i="1"/>
  <c r="I2" i="1"/>
  <c r="T22" i="1"/>
  <c r="V22" i="1"/>
  <c r="W22" i="1"/>
  <c r="X22" i="1"/>
  <c r="Y22" i="1"/>
  <c r="H15" i="1"/>
  <c r="H12" i="1"/>
  <c r="H11" i="1"/>
  <c r="H7" i="1"/>
  <c r="H6" i="1"/>
  <c r="H3" i="1"/>
  <c r="H2" i="1"/>
  <c r="H16" i="1"/>
  <c r="H8" i="1"/>
  <c r="H4" i="1"/>
  <c r="D14" i="1"/>
  <c r="D13" i="1"/>
  <c r="D5" i="1"/>
  <c r="C22" i="1"/>
  <c r="P22" i="1" l="1"/>
  <c r="O22" i="1"/>
  <c r="H22" i="1"/>
  <c r="I22" i="1"/>
  <c r="L22" i="1"/>
  <c r="J22" i="1"/>
  <c r="F22" i="1"/>
  <c r="K22" i="1"/>
  <c r="R22" i="1"/>
  <c r="G22" i="1"/>
  <c r="D22" i="1"/>
  <c r="B22" i="1"/>
  <c r="E5" i="1" l="1"/>
  <c r="S5" i="1" s="1"/>
  <c r="E2" i="1"/>
  <c r="S2" i="1" s="1"/>
  <c r="E8" i="1"/>
  <c r="S8" i="1" s="1"/>
  <c r="E9" i="1"/>
  <c r="S9" i="1" s="1"/>
  <c r="E10" i="1"/>
  <c r="S10" i="1" s="1"/>
  <c r="E11" i="1"/>
  <c r="S11" i="1" s="1"/>
  <c r="E17" i="1"/>
  <c r="S17" i="1" s="1"/>
  <c r="E6" i="1"/>
  <c r="E13" i="1"/>
  <c r="S13" i="1" s="1"/>
  <c r="E15" i="1"/>
  <c r="S15" i="1" s="1"/>
  <c r="E7" i="1"/>
  <c r="S7" i="1" s="1"/>
  <c r="E12" i="1"/>
  <c r="S12" i="1" s="1"/>
  <c r="E14" i="1"/>
  <c r="S14" i="1" s="1"/>
  <c r="E3" i="1"/>
  <c r="S3" i="1" s="1"/>
  <c r="E16" i="1"/>
  <c r="S16" i="1" s="1"/>
  <c r="E4" i="1"/>
  <c r="S4" i="1" s="1"/>
  <c r="U22" i="1" l="1"/>
  <c r="S22" i="1"/>
  <c r="E22" i="1"/>
</calcChain>
</file>

<file path=xl/sharedStrings.xml><?xml version="1.0" encoding="utf-8"?>
<sst xmlns="http://schemas.openxmlformats.org/spreadsheetml/2006/main" count="51" uniqueCount="50">
  <si>
    <t>TomaszK</t>
  </si>
  <si>
    <t>Yvonne</t>
  </si>
  <si>
    <t>irycki</t>
  </si>
  <si>
    <t>Vasco</t>
  </si>
  <si>
    <t>Czesio1</t>
  </si>
  <si>
    <t>Barabasz</t>
  </si>
  <si>
    <t>Ater</t>
  </si>
  <si>
    <t>Hanka</t>
  </si>
  <si>
    <t>panna Monika</t>
  </si>
  <si>
    <t>oldmalarz</t>
  </si>
  <si>
    <t>Dzako</t>
  </si>
  <si>
    <t>Fantomas</t>
  </si>
  <si>
    <t>Mysikrólik</t>
  </si>
  <si>
    <t>grim_reaper</t>
  </si>
  <si>
    <t>Liczba osób</t>
  </si>
  <si>
    <t>Wpłacona zaliczka
na nocleg</t>
  </si>
  <si>
    <t>TomaszL</t>
  </si>
  <si>
    <t>DO ZAPŁATY
na nocleg</t>
  </si>
  <si>
    <t>Zamek praski
(2 maja 2024r.)</t>
  </si>
  <si>
    <t>PiTT, Karen</t>
  </si>
  <si>
    <t>Obiad
(2 maja 2024r.)</t>
  </si>
  <si>
    <t>Muzeum Alchemii
(3 maja 2024r.)</t>
  </si>
  <si>
    <t>Przewodnik</t>
  </si>
  <si>
    <t>RAZEM  Kč</t>
  </si>
  <si>
    <t>Obiad
(3 maja 2024r.)</t>
  </si>
  <si>
    <t>Punkt zwiedzania
do ustalenia</t>
  </si>
  <si>
    <t>jeden  wegetariański</t>
  </si>
  <si>
    <t>Śniadanie
w Hotelu Braník
(2 maja 2024r.)</t>
  </si>
  <si>
    <t>Śniadanie
w Hotelu Braník
(3 maja 2024r.)</t>
  </si>
  <si>
    <t>Śniadanie
w Hotelu Braník
(4 maja 2024r.)</t>
  </si>
  <si>
    <t>Ater - 2 osoby</t>
  </si>
  <si>
    <t>Barabasz - 4 osoby</t>
  </si>
  <si>
    <t>Czesio1 - 5 osób</t>
  </si>
  <si>
    <t>Dzako - 1 osoba</t>
  </si>
  <si>
    <t>Fantomas - 1 osoba</t>
  </si>
  <si>
    <t>grim_reaper - 2 osoby</t>
  </si>
  <si>
    <t>Hanka - 1 osoba</t>
  </si>
  <si>
    <t>irycki - 2 osoby</t>
  </si>
  <si>
    <t>Karen - 2 osoby</t>
  </si>
  <si>
    <t>Mysikrólik - 5 osób</t>
  </si>
  <si>
    <t>oldmalarz - 4 osoby</t>
  </si>
  <si>
    <t>panna Monika - 3 osoby</t>
  </si>
  <si>
    <t>PiTT - 2 osoby</t>
  </si>
  <si>
    <t>TomaszK - 2 osoby</t>
  </si>
  <si>
    <t>Vasco - 1 osoba</t>
  </si>
  <si>
    <t>Yvonne - 4 osoby</t>
  </si>
  <si>
    <t>Słuchawki
(2 maja 2024r.)</t>
  </si>
  <si>
    <t>Słuchawki
(3 maja 2024r.)</t>
  </si>
  <si>
    <t>Śniadanie
w Hotelu Braník
(5 maja 2024r.)</t>
  </si>
  <si>
    <t>Obiad
(4 maja 2024r.)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</si>
</sst>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Kč-405]"/>
  </numFmts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.5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2" borderId="0" xfId="0" applyNumberFormat="1" applyFont="1" applyFill="1" applyAlignment="1">
      <alignment vertical="center"/>
    </xf>
    <xf numFmtId="164" fontId="3" fillId="0" borderId="0" xfId="0" applyNumberFormat="1" applyFont="1" applyAlignment="1">
      <alignment vertical="center"/>
    </xf>
    <xf numFmtId="164" fontId="1" fillId="3" borderId="0" xfId="0" applyNumberFormat="1" applyFont="1" applyFill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0" fillId="4" borderId="0" xfId="0" applyFill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mruColors>
      <color rgb="FFFF7F6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AB697-B350-4244-8B87-5E4E6ABF3F86}">
  <dimension ref="A1:C19"/>
  <sheetViews>
    <sheetView topLeftCell="A24" workbookViewId="0">
      <selection activeCell="C13" sqref="C13"/>
    </sheetView>
  </sheetViews>
  <sheetFormatPr defaultRowHeight="18.75" x14ac:dyDescent="0.3"/>
  <cols>
    <col min="1" max="1" width="40" customWidth="1"/>
    <col min="3" max="3" width="9.140625" style="15"/>
  </cols>
  <sheetData>
    <row r="1" spans="1:3" ht="21.75" x14ac:dyDescent="0.35">
      <c r="A1" s="14" t="s">
        <v>30</v>
      </c>
      <c r="C1" s="15">
        <v>2</v>
      </c>
    </row>
    <row r="2" spans="1:3" ht="21.75" x14ac:dyDescent="0.35">
      <c r="A2" s="14" t="s">
        <v>31</v>
      </c>
      <c r="C2" s="15">
        <v>4</v>
      </c>
    </row>
    <row r="3" spans="1:3" ht="21.75" x14ac:dyDescent="0.35">
      <c r="A3" s="14" t="s">
        <v>32</v>
      </c>
      <c r="C3" s="15">
        <v>5</v>
      </c>
    </row>
    <row r="4" spans="1:3" ht="21.75" x14ac:dyDescent="0.35">
      <c r="A4" s="14" t="s">
        <v>33</v>
      </c>
    </row>
    <row r="5" spans="1:3" ht="21.75" x14ac:dyDescent="0.35">
      <c r="A5" s="14" t="s">
        <v>34</v>
      </c>
      <c r="C5" s="15">
        <v>1</v>
      </c>
    </row>
    <row r="6" spans="1:3" ht="21.75" x14ac:dyDescent="0.35">
      <c r="A6" s="14" t="s">
        <v>35</v>
      </c>
      <c r="C6" s="15">
        <v>2</v>
      </c>
    </row>
    <row r="7" spans="1:3" ht="21.75" x14ac:dyDescent="0.35">
      <c r="A7" s="14" t="s">
        <v>36</v>
      </c>
      <c r="C7" s="15">
        <v>1</v>
      </c>
    </row>
    <row r="8" spans="1:3" ht="21.75" x14ac:dyDescent="0.35">
      <c r="A8" s="14" t="s">
        <v>37</v>
      </c>
      <c r="C8" s="15">
        <v>2</v>
      </c>
    </row>
    <row r="9" spans="1:3" ht="21.75" x14ac:dyDescent="0.35">
      <c r="A9" s="14" t="s">
        <v>38</v>
      </c>
      <c r="C9" s="15">
        <v>2</v>
      </c>
    </row>
    <row r="10" spans="1:3" ht="21.75" x14ac:dyDescent="0.35">
      <c r="A10" s="14" t="s">
        <v>39</v>
      </c>
      <c r="C10" s="15">
        <v>4</v>
      </c>
    </row>
    <row r="11" spans="1:3" ht="21.75" x14ac:dyDescent="0.35">
      <c r="A11" s="14" t="s">
        <v>40</v>
      </c>
      <c r="C11" s="15">
        <v>0</v>
      </c>
    </row>
    <row r="12" spans="1:3" ht="21.75" x14ac:dyDescent="0.35">
      <c r="A12" s="14" t="s">
        <v>41</v>
      </c>
      <c r="C12" s="15">
        <v>3</v>
      </c>
    </row>
    <row r="13" spans="1:3" ht="21.75" x14ac:dyDescent="0.35">
      <c r="A13" s="14" t="s">
        <v>42</v>
      </c>
      <c r="C13" s="15">
        <v>1</v>
      </c>
    </row>
    <row r="14" spans="1:3" ht="21.75" x14ac:dyDescent="0.35">
      <c r="A14" s="14" t="s">
        <v>43</v>
      </c>
      <c r="C14" s="15">
        <v>2</v>
      </c>
    </row>
    <row r="15" spans="1:3" ht="21.75" x14ac:dyDescent="0.35">
      <c r="A15" s="14" t="s">
        <v>44</v>
      </c>
      <c r="C15" s="15">
        <v>1</v>
      </c>
    </row>
    <row r="16" spans="1:3" ht="21.75" x14ac:dyDescent="0.35">
      <c r="A16" s="14" t="s">
        <v>45</v>
      </c>
      <c r="C16" s="15">
        <v>2</v>
      </c>
    </row>
    <row r="19" spans="3:3" x14ac:dyDescent="0.3">
      <c r="C19" s="15">
        <f>SUM(C1:C18)</f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61E4C-114B-4FEA-B434-1DF280C41D3D}">
  <dimension ref="A1:Z29"/>
  <sheetViews>
    <sheetView tabSelected="1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A24" sqref="A24"/>
    </sheetView>
  </sheetViews>
  <sheetFormatPr defaultRowHeight="15" x14ac:dyDescent="0.25"/>
  <cols>
    <col min="1" max="1" width="13.5703125" style="1" bestFit="1" customWidth="1"/>
    <col min="2" max="2" width="14.28515625" style="2" bestFit="1" customWidth="1"/>
    <col min="3" max="3" width="22.140625" style="1" bestFit="1" customWidth="1"/>
    <col min="4" max="4" width="16.7109375" style="1" customWidth="1"/>
    <col min="5" max="5" width="15.7109375" style="1" customWidth="1"/>
    <col min="6" max="7" width="21" style="1" customWidth="1"/>
    <col min="8" max="8" width="20" style="1" customWidth="1"/>
    <col min="9" max="9" width="19.7109375" style="1" customWidth="1"/>
    <col min="10" max="11" width="21" style="1" customWidth="1"/>
    <col min="12" max="12" width="23.5703125" style="1" customWidth="1"/>
    <col min="13" max="13" width="19.85546875" style="1" customWidth="1"/>
    <col min="14" max="14" width="22.42578125" style="1" customWidth="1"/>
    <col min="15" max="18" width="21" style="1" customWidth="1"/>
    <col min="19" max="19" width="19.42578125" style="1" customWidth="1"/>
    <col min="20" max="20" width="7" style="1" bestFit="1" customWidth="1"/>
    <col min="21" max="21" width="20.7109375" style="1" customWidth="1"/>
    <col min="22" max="25" width="7" style="1" bestFit="1" customWidth="1"/>
    <col min="26" max="16384" width="9.140625" style="1"/>
  </cols>
  <sheetData>
    <row r="1" spans="1:21" s="3" customFormat="1" ht="71.25" customHeight="1" x14ac:dyDescent="0.25">
      <c r="B1" s="3" t="s">
        <v>14</v>
      </c>
      <c r="C1" s="4" t="s">
        <v>15</v>
      </c>
      <c r="D1" s="4" t="s">
        <v>17</v>
      </c>
      <c r="E1" s="4" t="s">
        <v>22</v>
      </c>
      <c r="F1" s="4" t="s">
        <v>27</v>
      </c>
      <c r="G1" s="4" t="s">
        <v>46</v>
      </c>
      <c r="H1" s="4" t="s">
        <v>18</v>
      </c>
      <c r="I1" s="4" t="s">
        <v>20</v>
      </c>
      <c r="J1" s="4" t="s">
        <v>28</v>
      </c>
      <c r="K1" s="4" t="s">
        <v>47</v>
      </c>
      <c r="L1" s="4" t="s">
        <v>21</v>
      </c>
      <c r="M1" s="4" t="s">
        <v>24</v>
      </c>
      <c r="N1" s="4" t="s">
        <v>25</v>
      </c>
      <c r="O1" s="4" t="s">
        <v>47</v>
      </c>
      <c r="P1" s="4" t="s">
        <v>29</v>
      </c>
      <c r="Q1" s="4" t="s">
        <v>49</v>
      </c>
      <c r="R1" s="4" t="s">
        <v>48</v>
      </c>
      <c r="S1" s="3" t="s">
        <v>23</v>
      </c>
    </row>
    <row r="2" spans="1:21" ht="27.75" customHeight="1" x14ac:dyDescent="0.25">
      <c r="A2" s="7" t="s">
        <v>0</v>
      </c>
      <c r="B2" s="8">
        <v>2</v>
      </c>
      <c r="C2" s="9">
        <v>2400</v>
      </c>
      <c r="D2" s="10">
        <v>2400</v>
      </c>
      <c r="E2" s="10">
        <f>((4000*3)/($B$22-2))*B2</f>
        <v>615.38461538461536</v>
      </c>
      <c r="F2" s="10"/>
      <c r="G2" s="10">
        <f>2*60</f>
        <v>120</v>
      </c>
      <c r="H2" s="10">
        <f>450+300</f>
        <v>750</v>
      </c>
      <c r="I2" s="10">
        <f>300*B2</f>
        <v>600</v>
      </c>
      <c r="J2" s="10"/>
      <c r="K2" s="10">
        <f>2*60</f>
        <v>120</v>
      </c>
      <c r="L2" s="10">
        <f>200+150</f>
        <v>350</v>
      </c>
      <c r="M2" s="10"/>
      <c r="N2" s="10"/>
      <c r="O2" s="10">
        <f>2*60</f>
        <v>120</v>
      </c>
      <c r="P2" s="10"/>
      <c r="Q2" s="10">
        <f>280*B2</f>
        <v>560</v>
      </c>
      <c r="R2" s="10"/>
      <c r="S2" s="11">
        <f t="shared" ref="S2:S17" si="0">SUM(D2:R2)</f>
        <v>5635.3846153846152</v>
      </c>
    </row>
    <row r="3" spans="1:21" ht="27.75" customHeight="1" x14ac:dyDescent="0.25">
      <c r="A3" s="7" t="s">
        <v>1</v>
      </c>
      <c r="B3" s="8">
        <v>4</v>
      </c>
      <c r="C3" s="9">
        <v>3200</v>
      </c>
      <c r="D3" s="10">
        <v>3200</v>
      </c>
      <c r="E3" s="10">
        <f>((4000*3)/($B$22-2))*(B3-1)</f>
        <v>923.07692307692309</v>
      </c>
      <c r="F3" s="10">
        <f>3*200</f>
        <v>600</v>
      </c>
      <c r="G3" s="10">
        <f>2*60</f>
        <v>120</v>
      </c>
      <c r="H3" s="10">
        <f>450+450+300</f>
        <v>1200</v>
      </c>
      <c r="I3" s="12">
        <f>(300*B3)-300</f>
        <v>900</v>
      </c>
      <c r="J3" s="10">
        <f>3*200</f>
        <v>600</v>
      </c>
      <c r="K3" s="10">
        <f>2*60</f>
        <v>120</v>
      </c>
      <c r="L3" s="10">
        <f>500+150</f>
        <v>650</v>
      </c>
      <c r="M3" s="10"/>
      <c r="N3" s="10"/>
      <c r="O3" s="10">
        <f>2*60</f>
        <v>120</v>
      </c>
      <c r="P3" s="10">
        <f>3*200</f>
        <v>600</v>
      </c>
      <c r="Q3" s="12">
        <f>(280*B3)-280</f>
        <v>840</v>
      </c>
      <c r="R3" s="10">
        <f>3*200</f>
        <v>600</v>
      </c>
      <c r="S3" s="11">
        <f t="shared" si="0"/>
        <v>10473.076923076922</v>
      </c>
    </row>
    <row r="4" spans="1:21" ht="27.75" customHeight="1" x14ac:dyDescent="0.25">
      <c r="A4" s="7" t="s">
        <v>2</v>
      </c>
      <c r="B4" s="8">
        <v>2</v>
      </c>
      <c r="C4" s="9">
        <v>2400</v>
      </c>
      <c r="D4" s="10">
        <v>2400</v>
      </c>
      <c r="E4" s="10">
        <f t="shared" ref="E4:E17" si="1">((4000*3)/($B$22-2))*B4</f>
        <v>615.38461538461536</v>
      </c>
      <c r="F4" s="10">
        <f>2*200</f>
        <v>400</v>
      </c>
      <c r="G4" s="10">
        <f>60*2</f>
        <v>120</v>
      </c>
      <c r="H4" s="10">
        <f>450*2</f>
        <v>900</v>
      </c>
      <c r="I4" s="10">
        <f t="shared" ref="I4:I14" si="2">300*B4</f>
        <v>600</v>
      </c>
      <c r="J4" s="10">
        <f>2*200</f>
        <v>400</v>
      </c>
      <c r="K4" s="10">
        <f>60*2</f>
        <v>120</v>
      </c>
      <c r="L4" s="10">
        <f>200*2</f>
        <v>400</v>
      </c>
      <c r="M4" s="10"/>
      <c r="N4" s="10"/>
      <c r="O4" s="10">
        <f>60*2</f>
        <v>120</v>
      </c>
      <c r="P4" s="10">
        <f>2*200</f>
        <v>400</v>
      </c>
      <c r="Q4" s="10">
        <f t="shared" ref="Q3:Q17" si="3">280*B4</f>
        <v>560</v>
      </c>
      <c r="R4" s="10">
        <f>2*200</f>
        <v>400</v>
      </c>
      <c r="S4" s="11">
        <f t="shared" si="0"/>
        <v>7435.3846153846152</v>
      </c>
    </row>
    <row r="5" spans="1:21" ht="27.75" customHeight="1" x14ac:dyDescent="0.25">
      <c r="A5" s="7" t="s">
        <v>3</v>
      </c>
      <c r="B5" s="8">
        <v>1</v>
      </c>
      <c r="C5" s="9">
        <v>800</v>
      </c>
      <c r="D5" s="10">
        <f>800+(800/3)</f>
        <v>1066.6666666666667</v>
      </c>
      <c r="E5" s="10">
        <f t="shared" si="1"/>
        <v>307.69230769230768</v>
      </c>
      <c r="F5" s="10">
        <f>200</f>
        <v>200</v>
      </c>
      <c r="G5" s="10">
        <f>60</f>
        <v>60</v>
      </c>
      <c r="H5" s="10">
        <v>450</v>
      </c>
      <c r="I5" s="10">
        <f t="shared" si="2"/>
        <v>300</v>
      </c>
      <c r="J5" s="10">
        <f>200</f>
        <v>200</v>
      </c>
      <c r="K5" s="10">
        <f>60</f>
        <v>60</v>
      </c>
      <c r="L5" s="10">
        <v>200</v>
      </c>
      <c r="M5" s="10"/>
      <c r="N5" s="10"/>
      <c r="O5" s="10">
        <f>60</f>
        <v>60</v>
      </c>
      <c r="P5" s="10">
        <f>200</f>
        <v>200</v>
      </c>
      <c r="Q5" s="10">
        <f t="shared" si="3"/>
        <v>280</v>
      </c>
      <c r="R5" s="10">
        <f>200</f>
        <v>200</v>
      </c>
      <c r="S5" s="11">
        <f t="shared" si="0"/>
        <v>3584.3589743589746</v>
      </c>
    </row>
    <row r="6" spans="1:21" ht="27.75" customHeight="1" x14ac:dyDescent="0.25">
      <c r="A6" s="7" t="s">
        <v>4</v>
      </c>
      <c r="B6" s="8">
        <v>5</v>
      </c>
      <c r="C6" s="9">
        <v>5200</v>
      </c>
      <c r="D6" s="10">
        <v>5200</v>
      </c>
      <c r="E6" s="10">
        <f t="shared" si="1"/>
        <v>1538.4615384615383</v>
      </c>
      <c r="F6" s="10">
        <f>5*200</f>
        <v>1000</v>
      </c>
      <c r="G6" s="10">
        <f>5*60</f>
        <v>300</v>
      </c>
      <c r="H6" s="10">
        <f>950+300+300</f>
        <v>1550</v>
      </c>
      <c r="I6" s="10">
        <f t="shared" si="2"/>
        <v>1500</v>
      </c>
      <c r="J6" s="10">
        <f>5*200</f>
        <v>1000</v>
      </c>
      <c r="K6" s="10">
        <f>5*60</f>
        <v>300</v>
      </c>
      <c r="L6" s="10">
        <f>500+150+150</f>
        <v>800</v>
      </c>
      <c r="M6" s="10"/>
      <c r="N6" s="10"/>
      <c r="O6" s="10">
        <f>5*60</f>
        <v>300</v>
      </c>
      <c r="P6" s="10">
        <f>5*200</f>
        <v>1000</v>
      </c>
      <c r="Q6" s="10">
        <f t="shared" si="3"/>
        <v>1400</v>
      </c>
      <c r="R6" s="10">
        <f>5*200</f>
        <v>1000</v>
      </c>
      <c r="S6" s="11">
        <f>SUM(D6:R6)</f>
        <v>16888.461538461539</v>
      </c>
      <c r="U6" s="5"/>
    </row>
    <row r="7" spans="1:21" ht="27.75" customHeight="1" x14ac:dyDescent="0.25">
      <c r="A7" s="7" t="s">
        <v>5</v>
      </c>
      <c r="B7" s="8">
        <v>4</v>
      </c>
      <c r="C7" s="9">
        <v>3200</v>
      </c>
      <c r="D7" s="10">
        <v>3200</v>
      </c>
      <c r="E7" s="10">
        <f t="shared" si="1"/>
        <v>1230.7692307692307</v>
      </c>
      <c r="F7" s="10">
        <f>200*4</f>
        <v>800</v>
      </c>
      <c r="G7" s="10">
        <f>4*60</f>
        <v>240</v>
      </c>
      <c r="H7" s="10">
        <f>950</f>
        <v>950</v>
      </c>
      <c r="I7" s="12">
        <f t="shared" si="2"/>
        <v>1200</v>
      </c>
      <c r="J7" s="10">
        <f>200*4</f>
        <v>800</v>
      </c>
      <c r="K7" s="10">
        <f>4*60</f>
        <v>240</v>
      </c>
      <c r="L7" s="10">
        <v>500</v>
      </c>
      <c r="M7" s="10"/>
      <c r="N7" s="10"/>
      <c r="O7" s="10">
        <f>4*60</f>
        <v>240</v>
      </c>
      <c r="P7" s="10">
        <f>200*4</f>
        <v>800</v>
      </c>
      <c r="Q7" s="12">
        <f t="shared" si="3"/>
        <v>1120</v>
      </c>
      <c r="R7" s="10">
        <f>200*4</f>
        <v>800</v>
      </c>
      <c r="S7" s="11">
        <f t="shared" si="0"/>
        <v>12120.76923076923</v>
      </c>
    </row>
    <row r="8" spans="1:21" ht="27.75" customHeight="1" x14ac:dyDescent="0.25">
      <c r="A8" s="7" t="s">
        <v>6</v>
      </c>
      <c r="B8" s="8">
        <v>2</v>
      </c>
      <c r="C8" s="9">
        <v>2400</v>
      </c>
      <c r="D8" s="10">
        <v>2400</v>
      </c>
      <c r="E8" s="10">
        <f t="shared" si="1"/>
        <v>615.38461538461536</v>
      </c>
      <c r="F8" s="10">
        <f>200*2</f>
        <v>400</v>
      </c>
      <c r="G8" s="10">
        <f>2*60</f>
        <v>120</v>
      </c>
      <c r="H8" s="10">
        <f>450*2</f>
        <v>900</v>
      </c>
      <c r="I8" s="10">
        <f t="shared" si="2"/>
        <v>600</v>
      </c>
      <c r="J8" s="10">
        <f>200*2</f>
        <v>400</v>
      </c>
      <c r="K8" s="10">
        <f>2*60</f>
        <v>120</v>
      </c>
      <c r="L8" s="10">
        <f>200*2</f>
        <v>400</v>
      </c>
      <c r="M8" s="10"/>
      <c r="N8" s="10"/>
      <c r="O8" s="10">
        <f>2*60</f>
        <v>120</v>
      </c>
      <c r="P8" s="10">
        <f>200*2</f>
        <v>400</v>
      </c>
      <c r="Q8" s="10">
        <f t="shared" si="3"/>
        <v>560</v>
      </c>
      <c r="R8" s="10">
        <f>200*2</f>
        <v>400</v>
      </c>
      <c r="S8" s="11">
        <f t="shared" si="0"/>
        <v>7435.3846153846152</v>
      </c>
    </row>
    <row r="9" spans="1:21" ht="27.75" customHeight="1" x14ac:dyDescent="0.25">
      <c r="A9" s="7" t="s">
        <v>7</v>
      </c>
      <c r="B9" s="8">
        <v>1</v>
      </c>
      <c r="C9" s="9">
        <v>800</v>
      </c>
      <c r="D9" s="10">
        <v>800</v>
      </c>
      <c r="E9" s="10">
        <f t="shared" si="1"/>
        <v>307.69230769230768</v>
      </c>
      <c r="F9" s="10">
        <f>200</f>
        <v>200</v>
      </c>
      <c r="G9" s="10">
        <f>1*60</f>
        <v>60</v>
      </c>
      <c r="H9" s="10">
        <v>450</v>
      </c>
      <c r="I9" s="10">
        <f t="shared" si="2"/>
        <v>300</v>
      </c>
      <c r="J9" s="10">
        <f>200</f>
        <v>200</v>
      </c>
      <c r="K9" s="10">
        <f>1*60</f>
        <v>60</v>
      </c>
      <c r="L9" s="10">
        <v>200</v>
      </c>
      <c r="M9" s="10"/>
      <c r="N9" s="10"/>
      <c r="O9" s="10">
        <f>1*60</f>
        <v>60</v>
      </c>
      <c r="P9" s="10">
        <f>200</f>
        <v>200</v>
      </c>
      <c r="Q9" s="10">
        <f t="shared" si="3"/>
        <v>280</v>
      </c>
      <c r="R9" s="10">
        <f>200</f>
        <v>200</v>
      </c>
      <c r="S9" s="11">
        <f t="shared" si="0"/>
        <v>3317.6923076923076</v>
      </c>
    </row>
    <row r="10" spans="1:21" ht="27.75" customHeight="1" x14ac:dyDescent="0.25">
      <c r="A10" s="7" t="s">
        <v>8</v>
      </c>
      <c r="B10" s="8">
        <v>3</v>
      </c>
      <c r="C10" s="9">
        <v>2400</v>
      </c>
      <c r="D10" s="10">
        <v>2400</v>
      </c>
      <c r="E10" s="10">
        <f t="shared" si="1"/>
        <v>923.07692307692309</v>
      </c>
      <c r="F10" s="10">
        <f>200*3</f>
        <v>600</v>
      </c>
      <c r="G10" s="10">
        <f>3*60</f>
        <v>180</v>
      </c>
      <c r="H10" s="10">
        <v>950</v>
      </c>
      <c r="I10" s="10">
        <f t="shared" si="2"/>
        <v>900</v>
      </c>
      <c r="J10" s="10">
        <f>200*3</f>
        <v>600</v>
      </c>
      <c r="K10" s="10">
        <f>3*60</f>
        <v>180</v>
      </c>
      <c r="L10" s="10">
        <v>500</v>
      </c>
      <c r="M10" s="10"/>
      <c r="N10" s="10"/>
      <c r="O10" s="10">
        <f>3*60</f>
        <v>180</v>
      </c>
      <c r="P10" s="10">
        <f>200*3</f>
        <v>600</v>
      </c>
      <c r="Q10" s="10">
        <f t="shared" si="3"/>
        <v>840</v>
      </c>
      <c r="R10" s="10">
        <f>200*3</f>
        <v>600</v>
      </c>
      <c r="S10" s="11">
        <f t="shared" si="0"/>
        <v>9453.076923076922</v>
      </c>
    </row>
    <row r="11" spans="1:21" ht="27.75" customHeight="1" x14ac:dyDescent="0.25">
      <c r="A11" s="7" t="s">
        <v>9</v>
      </c>
      <c r="B11" s="8">
        <v>4</v>
      </c>
      <c r="C11" s="9">
        <v>4800</v>
      </c>
      <c r="D11" s="10">
        <v>4800</v>
      </c>
      <c r="E11" s="10">
        <f t="shared" si="1"/>
        <v>1230.7692307692307</v>
      </c>
      <c r="F11" s="10"/>
      <c r="G11" s="10"/>
      <c r="H11" s="10">
        <f>450+450+300+300</f>
        <v>1500</v>
      </c>
      <c r="I11" s="10">
        <f t="shared" si="2"/>
        <v>1200</v>
      </c>
      <c r="J11" s="10"/>
      <c r="K11" s="10"/>
      <c r="L11" s="10">
        <v>0</v>
      </c>
      <c r="M11" s="10"/>
      <c r="N11" s="10"/>
      <c r="O11" s="10"/>
      <c r="P11" s="10"/>
      <c r="Q11" s="10">
        <f t="shared" si="3"/>
        <v>1120</v>
      </c>
      <c r="R11" s="10"/>
      <c r="S11" s="11">
        <f t="shared" si="0"/>
        <v>9850.7692307692305</v>
      </c>
    </row>
    <row r="12" spans="1:21" ht="27.75" customHeight="1" x14ac:dyDescent="0.25">
      <c r="A12" s="7" t="s">
        <v>19</v>
      </c>
      <c r="B12" s="8">
        <v>4</v>
      </c>
      <c r="C12" s="9">
        <v>4800</v>
      </c>
      <c r="D12" s="10">
        <v>4800</v>
      </c>
      <c r="E12" s="10">
        <f t="shared" si="1"/>
        <v>1230.7692307692307</v>
      </c>
      <c r="F12" s="10">
        <f>200*4</f>
        <v>800</v>
      </c>
      <c r="G12" s="10">
        <f>3*60</f>
        <v>180</v>
      </c>
      <c r="H12" s="10">
        <f>950+300</f>
        <v>1250</v>
      </c>
      <c r="I12" s="10">
        <f t="shared" si="2"/>
        <v>1200</v>
      </c>
      <c r="J12" s="10"/>
      <c r="K12" s="10">
        <f>3*60</f>
        <v>180</v>
      </c>
      <c r="L12" s="10">
        <f>200+150+150+70</f>
        <v>570</v>
      </c>
      <c r="M12" s="10"/>
      <c r="N12" s="10"/>
      <c r="O12" s="10">
        <f>3*60</f>
        <v>180</v>
      </c>
      <c r="P12" s="10"/>
      <c r="Q12" s="10">
        <f t="shared" si="3"/>
        <v>1120</v>
      </c>
      <c r="R12" s="10"/>
      <c r="S12" s="11">
        <f t="shared" si="0"/>
        <v>11510.76923076923</v>
      </c>
    </row>
    <row r="13" spans="1:21" ht="27.75" customHeight="1" x14ac:dyDescent="0.25">
      <c r="A13" s="7" t="s">
        <v>10</v>
      </c>
      <c r="B13" s="8">
        <v>1</v>
      </c>
      <c r="C13" s="9">
        <v>800</v>
      </c>
      <c r="D13" s="10">
        <f>800+(800/3)</f>
        <v>1066.6666666666667</v>
      </c>
      <c r="E13" s="10">
        <f t="shared" si="1"/>
        <v>307.69230769230768</v>
      </c>
      <c r="F13" s="10">
        <f>200</f>
        <v>200</v>
      </c>
      <c r="G13" s="10"/>
      <c r="H13" s="10">
        <v>450</v>
      </c>
      <c r="I13" s="12">
        <f t="shared" si="2"/>
        <v>300</v>
      </c>
      <c r="J13" s="10">
        <f>200</f>
        <v>200</v>
      </c>
      <c r="K13" s="10"/>
      <c r="L13" s="10">
        <v>200</v>
      </c>
      <c r="M13" s="10"/>
      <c r="N13" s="10"/>
      <c r="O13" s="10"/>
      <c r="P13" s="10">
        <f>200</f>
        <v>200</v>
      </c>
      <c r="Q13" s="12">
        <f t="shared" si="3"/>
        <v>280</v>
      </c>
      <c r="R13" s="10">
        <f>200</f>
        <v>200</v>
      </c>
      <c r="S13" s="11">
        <f t="shared" si="0"/>
        <v>3404.3589743589746</v>
      </c>
    </row>
    <row r="14" spans="1:21" ht="27.75" customHeight="1" x14ac:dyDescent="0.25">
      <c r="A14" s="7" t="s">
        <v>11</v>
      </c>
      <c r="B14" s="8">
        <v>1</v>
      </c>
      <c r="C14" s="9">
        <v>800</v>
      </c>
      <c r="D14" s="10">
        <f>800+(800/3)</f>
        <v>1066.6666666666667</v>
      </c>
      <c r="E14" s="10">
        <f t="shared" si="1"/>
        <v>307.69230769230768</v>
      </c>
      <c r="F14" s="10">
        <f>200</f>
        <v>200</v>
      </c>
      <c r="G14" s="10">
        <f>60</f>
        <v>60</v>
      </c>
      <c r="H14" s="10">
        <v>450</v>
      </c>
      <c r="I14" s="10">
        <f t="shared" si="2"/>
        <v>300</v>
      </c>
      <c r="J14" s="10">
        <f>200</f>
        <v>200</v>
      </c>
      <c r="K14" s="10">
        <f>60</f>
        <v>60</v>
      </c>
      <c r="L14" s="10">
        <v>200</v>
      </c>
      <c r="M14" s="10"/>
      <c r="N14" s="10"/>
      <c r="O14" s="10">
        <f>60</f>
        <v>60</v>
      </c>
      <c r="P14" s="10">
        <f>200</f>
        <v>200</v>
      </c>
      <c r="Q14" s="10">
        <f t="shared" si="3"/>
        <v>280</v>
      </c>
      <c r="R14" s="10">
        <f>200</f>
        <v>200</v>
      </c>
      <c r="S14" s="11">
        <f t="shared" si="0"/>
        <v>3584.3589743589746</v>
      </c>
    </row>
    <row r="15" spans="1:21" ht="27.75" customHeight="1" x14ac:dyDescent="0.25">
      <c r="A15" s="7" t="s">
        <v>12</v>
      </c>
      <c r="B15" s="8">
        <v>5</v>
      </c>
      <c r="C15" s="9">
        <v>3200</v>
      </c>
      <c r="D15" s="10">
        <v>3200</v>
      </c>
      <c r="E15" s="10">
        <f>((4000*3)/($B$22-2))*(B15-1)</f>
        <v>1230.7692307692307</v>
      </c>
      <c r="F15" s="10"/>
      <c r="G15" s="10">
        <f>4*60</f>
        <v>240</v>
      </c>
      <c r="H15" s="10">
        <f>950+300</f>
        <v>1250</v>
      </c>
      <c r="I15" s="10">
        <f>(300*B15)-300</f>
        <v>1200</v>
      </c>
      <c r="J15" s="10"/>
      <c r="K15" s="10">
        <f>4*60</f>
        <v>240</v>
      </c>
      <c r="L15" s="10">
        <f>500+150</f>
        <v>650</v>
      </c>
      <c r="M15" s="10"/>
      <c r="N15" s="10"/>
      <c r="O15" s="10">
        <f>4*60</f>
        <v>240</v>
      </c>
      <c r="P15" s="10"/>
      <c r="Q15" s="10">
        <f>(280*B15)-280</f>
        <v>1120</v>
      </c>
      <c r="R15" s="10"/>
      <c r="S15" s="11">
        <f t="shared" si="0"/>
        <v>9370.7692307692305</v>
      </c>
    </row>
    <row r="16" spans="1:21" ht="27.75" customHeight="1" x14ac:dyDescent="0.25">
      <c r="A16" s="7" t="s">
        <v>13</v>
      </c>
      <c r="B16" s="8">
        <v>2</v>
      </c>
      <c r="C16" s="9">
        <v>0</v>
      </c>
      <c r="D16" s="10">
        <v>0</v>
      </c>
      <c r="E16" s="10">
        <f t="shared" si="1"/>
        <v>615.38461538461536</v>
      </c>
      <c r="F16" s="10"/>
      <c r="G16" s="10">
        <f>2*60</f>
        <v>120</v>
      </c>
      <c r="H16" s="10">
        <f>450*2</f>
        <v>900</v>
      </c>
      <c r="I16" s="10">
        <f>300*B16</f>
        <v>600</v>
      </c>
      <c r="J16" s="10"/>
      <c r="K16" s="10">
        <f>2*60</f>
        <v>120</v>
      </c>
      <c r="L16" s="10">
        <f>200*2</f>
        <v>400</v>
      </c>
      <c r="M16" s="10"/>
      <c r="N16" s="10"/>
      <c r="O16" s="10">
        <f>2*60</f>
        <v>120</v>
      </c>
      <c r="P16" s="10"/>
      <c r="Q16" s="10">
        <f t="shared" si="3"/>
        <v>560</v>
      </c>
      <c r="R16" s="10"/>
      <c r="S16" s="11">
        <f t="shared" si="0"/>
        <v>3435.3846153846152</v>
      </c>
    </row>
    <row r="17" spans="1:26" ht="27.75" customHeight="1" x14ac:dyDescent="0.25">
      <c r="A17" s="7" t="s">
        <v>16</v>
      </c>
      <c r="B17" s="8">
        <v>0</v>
      </c>
      <c r="C17" s="9">
        <v>800</v>
      </c>
      <c r="D17" s="10">
        <v>0</v>
      </c>
      <c r="E17" s="10">
        <f t="shared" si="1"/>
        <v>0</v>
      </c>
      <c r="F17" s="10"/>
      <c r="G17" s="10"/>
      <c r="H17" s="10">
        <v>0</v>
      </c>
      <c r="I17" s="10">
        <f>300*B17</f>
        <v>0</v>
      </c>
      <c r="J17" s="10"/>
      <c r="K17" s="10"/>
      <c r="L17" s="10">
        <v>0</v>
      </c>
      <c r="M17" s="10"/>
      <c r="N17" s="10"/>
      <c r="O17" s="10"/>
      <c r="P17" s="10"/>
      <c r="Q17" s="10">
        <f t="shared" si="3"/>
        <v>0</v>
      </c>
      <c r="R17" s="10"/>
      <c r="S17" s="11">
        <f t="shared" si="0"/>
        <v>0</v>
      </c>
    </row>
    <row r="18" spans="1:26" x14ac:dyDescent="0.25">
      <c r="C18" s="5"/>
      <c r="D18" s="5"/>
      <c r="E18" s="5"/>
      <c r="F18" s="5"/>
      <c r="G18" s="5"/>
      <c r="J18" s="5"/>
      <c r="K18" s="5"/>
      <c r="O18" s="5"/>
      <c r="P18" s="5"/>
      <c r="Q18" s="5"/>
      <c r="R18" s="5"/>
    </row>
    <row r="19" spans="1:26" x14ac:dyDescent="0.25">
      <c r="C19" s="5"/>
      <c r="D19" s="5"/>
      <c r="E19" s="5"/>
      <c r="F19" s="5"/>
      <c r="G19" s="5"/>
      <c r="J19" s="5"/>
      <c r="K19" s="5"/>
      <c r="O19" s="5"/>
      <c r="P19" s="5"/>
      <c r="Q19" s="5"/>
      <c r="R19" s="5"/>
    </row>
    <row r="20" spans="1:26" x14ac:dyDescent="0.25">
      <c r="C20" s="5"/>
      <c r="D20" s="5"/>
      <c r="E20" s="5"/>
      <c r="F20" s="5"/>
      <c r="G20" s="5"/>
      <c r="J20" s="5"/>
      <c r="K20" s="5"/>
      <c r="O20" s="5"/>
      <c r="P20" s="5"/>
      <c r="Q20" s="5"/>
      <c r="R20" s="5"/>
    </row>
    <row r="21" spans="1:26" x14ac:dyDescent="0.25">
      <c r="C21" s="5"/>
      <c r="D21" s="5"/>
      <c r="E21" s="5"/>
      <c r="F21" s="5"/>
      <c r="G21" s="5"/>
      <c r="J21" s="5"/>
      <c r="K21" s="5"/>
      <c r="O21" s="5"/>
      <c r="P21" s="5"/>
      <c r="Q21" s="5"/>
      <c r="R21" s="5"/>
    </row>
    <row r="22" spans="1:26" x14ac:dyDescent="0.25">
      <c r="B22" s="2">
        <f>SUM(B2:B21)</f>
        <v>41</v>
      </c>
      <c r="C22" s="5">
        <f>SUM(C2:C21)</f>
        <v>38000</v>
      </c>
      <c r="D22" s="5">
        <f>SUM(D2:D21)</f>
        <v>37999.999999999993</v>
      </c>
      <c r="E22" s="5">
        <f>SUM(E2:E21)</f>
        <v>12000</v>
      </c>
      <c r="F22" s="5">
        <f t="shared" ref="F22:R22" si="4">SUM(F2:F21)</f>
        <v>5400</v>
      </c>
      <c r="G22" s="5">
        <f t="shared" si="4"/>
        <v>1920</v>
      </c>
      <c r="H22" s="5">
        <f t="shared" si="4"/>
        <v>13900</v>
      </c>
      <c r="I22" s="5">
        <f t="shared" si="4"/>
        <v>11700</v>
      </c>
      <c r="J22" s="5">
        <f t="shared" si="4"/>
        <v>4600</v>
      </c>
      <c r="K22" s="5">
        <f t="shared" si="4"/>
        <v>1920</v>
      </c>
      <c r="L22" s="5">
        <f t="shared" si="4"/>
        <v>6020</v>
      </c>
      <c r="M22" s="5">
        <f t="shared" si="4"/>
        <v>0</v>
      </c>
      <c r="N22" s="5">
        <f t="shared" si="4"/>
        <v>0</v>
      </c>
      <c r="O22" s="5">
        <f t="shared" si="4"/>
        <v>1920</v>
      </c>
      <c r="P22" s="5">
        <f t="shared" ref="P22" si="5">SUM(P2:P21)</f>
        <v>4600</v>
      </c>
      <c r="Q22" s="5"/>
      <c r="R22" s="5">
        <f t="shared" si="4"/>
        <v>4600</v>
      </c>
      <c r="S22" s="5">
        <f t="shared" ref="S22:Y22" si="6">SUM(S2:S21)</f>
        <v>117499.99999999999</v>
      </c>
      <c r="T22" s="5">
        <f t="shared" si="6"/>
        <v>0</v>
      </c>
      <c r="U22" s="5">
        <f t="shared" si="6"/>
        <v>0</v>
      </c>
      <c r="V22" s="5">
        <f t="shared" si="6"/>
        <v>0</v>
      </c>
      <c r="W22" s="5">
        <f t="shared" si="6"/>
        <v>0</v>
      </c>
      <c r="X22" s="5">
        <f t="shared" si="6"/>
        <v>0</v>
      </c>
      <c r="Y22" s="5">
        <f t="shared" si="6"/>
        <v>0</v>
      </c>
      <c r="Z22" s="5"/>
    </row>
    <row r="24" spans="1:26" x14ac:dyDescent="0.25"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6" x14ac:dyDescent="0.25">
      <c r="F25" s="5"/>
      <c r="I25" s="13" t="s">
        <v>26</v>
      </c>
    </row>
    <row r="29" spans="1:26" x14ac:dyDescent="0.25">
      <c r="F29" s="5"/>
      <c r="J29" s="5"/>
      <c r="P29" s="5"/>
      <c r="Q29" s="5"/>
      <c r="R29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Słuchawki</vt:lpstr>
      <vt:lpstr>Koszt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Kołodziejczyk</dc:creator>
  <cp:lastModifiedBy>Wojciech Kołodziejczyk</cp:lastModifiedBy>
  <dcterms:created xsi:type="dcterms:W3CDTF">2024-02-01T07:17:57Z</dcterms:created>
  <dcterms:modified xsi:type="dcterms:W3CDTF">2024-04-22T19:02:59Z</dcterms:modified>
</cp:coreProperties>
</file>